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82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<sst xmlns="http://schemas.openxmlformats.org/spreadsheetml/2006/main" count="30" uniqueCount="22">
  <si>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年資</t>
  </si>
  <si>
    <t>可領金額</t>
  </si>
  <si>
    <t>基數</t>
  </si>
  <si>
    <t>勞保年金試算表(A式)</t>
  </si>
  <si>
    <t>年金</t>
  </si>
  <si>
    <t>投保年資</t>
  </si>
  <si>
    <t>請領年齡</t>
  </si>
  <si>
    <t>勞保年金試算表(B式)</t>
  </si>
  <si>
    <t>最後3年
投保薪資平均</t>
  </si>
  <si>
    <t>最高60個月
投保薪資平均</t>
  </si>
  <si>
    <t>每月可領</t>
  </si>
  <si>
    <t>目前領一次金</t>
  </si>
  <si>
    <r>
      <rPr>
        <b/>
        <u val="single"/>
        <sz val="16"/>
        <rFont val="新細明體"/>
        <family val="1"/>
      </rPr>
      <t>最高60個月平均投保薪資</t>
    </r>
    <r>
      <rPr>
        <b/>
        <sz val="16"/>
        <rFont val="新細明體"/>
        <family val="1"/>
      </rPr>
      <t xml:space="preserve">  X  </t>
    </r>
    <r>
      <rPr>
        <b/>
        <u val="single"/>
        <sz val="16"/>
        <rFont val="新細明體"/>
        <family val="1"/>
      </rPr>
      <t xml:space="preserve">所得替代率 </t>
    </r>
    <r>
      <rPr>
        <b/>
        <sz val="16"/>
        <rFont val="新細明體"/>
        <family val="1"/>
      </rPr>
      <t xml:space="preserve"> X </t>
    </r>
    <r>
      <rPr>
        <b/>
        <u val="single"/>
        <sz val="16"/>
        <rFont val="新細明體"/>
        <family val="1"/>
      </rPr>
      <t>年資</t>
    </r>
  </si>
  <si>
    <r>
      <rPr>
        <b/>
        <u val="single"/>
        <sz val="14"/>
        <rFont val="新細明體"/>
        <family val="1"/>
      </rPr>
      <t>最高60個月平均投保薪資</t>
    </r>
    <r>
      <rPr>
        <b/>
        <sz val="14"/>
        <rFont val="新細明體"/>
        <family val="1"/>
      </rPr>
      <t xml:space="preserve">  X ( </t>
    </r>
    <r>
      <rPr>
        <b/>
        <u val="single"/>
        <sz val="14"/>
        <rFont val="新細明體"/>
        <family val="1"/>
      </rPr>
      <t>所得替代率</t>
    </r>
    <r>
      <rPr>
        <b/>
        <sz val="14"/>
        <rFont val="新細明體"/>
        <family val="1"/>
      </rPr>
      <t xml:space="preserve">除以2)X </t>
    </r>
    <r>
      <rPr>
        <b/>
        <u val="single"/>
        <sz val="14"/>
        <rFont val="新細明體"/>
        <family val="1"/>
      </rPr>
      <t>年資</t>
    </r>
    <r>
      <rPr>
        <b/>
        <sz val="14"/>
        <rFont val="新細明體"/>
        <family val="1"/>
      </rPr>
      <t xml:space="preserve"> +</t>
    </r>
    <r>
      <rPr>
        <b/>
        <u val="single"/>
        <sz val="14"/>
        <rFont val="新細明體"/>
        <family val="1"/>
      </rPr>
      <t>3000</t>
    </r>
  </si>
  <si>
    <t>每年實際已領</t>
  </si>
  <si>
    <t>本試算表格僅供參考</t>
  </si>
  <si>
    <r>
      <t>使用方法：只要輸入</t>
    </r>
    <r>
      <rPr>
        <b/>
        <sz val="20"/>
        <color indexed="40"/>
        <rFont val="新細明體"/>
        <family val="1"/>
      </rPr>
      <t>藍色表格</t>
    </r>
    <r>
      <rPr>
        <b/>
        <sz val="20"/>
        <color indexed="10"/>
        <rFont val="新細明體"/>
        <family val="1"/>
      </rPr>
      <t>部分之數值(不必理會中文字)</t>
    </r>
  </si>
  <si>
    <t>替代率</t>
  </si>
  <si>
    <t>實際投保
薪資替代率</t>
  </si>
  <si>
    <t>遺屬金(每滿)年還可一次領回</t>
  </si>
  <si>
    <t>投保年資少的建議使用   A  試算法</t>
  </si>
  <si>
    <t>展延年資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</si>
</sst>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General&quot;年領&quot;"/>
    <numFmt numFmtId="178" formatCode="General&quot;元&quot;"/>
    <numFmt numFmtId="179" formatCode="0.0%"/>
    <numFmt numFmtId="180" formatCode="General&quot;年&quot;"/>
    <numFmt numFmtId="181" formatCode="General&quot;歲&quot;"/>
    <numFmt numFmtId="182" formatCode="&quot;第&quot;General&quot;年領&quot;"/>
    <numFmt numFmtId="183" formatCode="&quot;第&quot;General&quot;年總共領&quot;"/>
    <numFmt numFmtId="184" formatCode="&quot;第&quot;General&quot;年總共領了&quot;"/>
    <numFmt numFmtId="185" formatCode="0_);[Red]\(0\)"/>
    <numFmt numFmtId="186" formatCode="&quot;NT$&quot;#,##0_);[Red]\(&quot;NT$&quot;#,##0\)"/>
    <numFmt numFmtId="187" formatCode="_-&quot;NT$&quot;* #,##0.00_ ;_-&quot;NT$&quot;* \-#,##0.00\ ;_-&quot;NT$&quot;* &quot;-&quot;??_ ;_-@_ "/>
  </numFmts>
  <fonts count="32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b/>
      <sz val="12"/>
      <name val="新細明體"/>
      <family val="1"/>
    </font>
    <font>
      <b/>
      <u val="single"/>
      <sz val="16"/>
      <name val="新細明體"/>
      <family val="1"/>
    </font>
    <font>
      <b/>
      <sz val="12"/>
      <color indexed="9"/>
      <name val="新細明體"/>
      <family val="1"/>
    </font>
    <font>
      <b/>
      <sz val="14"/>
      <name val="新細明體"/>
      <family val="1"/>
    </font>
    <font>
      <b/>
      <u val="single"/>
      <sz val="14"/>
      <name val="新細明體"/>
      <family val="1"/>
    </font>
    <font>
      <b/>
      <sz val="18"/>
      <name val="新細明體"/>
      <family val="1"/>
    </font>
    <font>
      <b/>
      <sz val="20"/>
      <name val="新細明體"/>
      <family val="1"/>
    </font>
    <font>
      <b/>
      <sz val="20"/>
      <color indexed="10"/>
      <name val="新細明體"/>
      <family val="1"/>
    </font>
    <font>
      <b/>
      <sz val="20"/>
      <color indexed="40"/>
      <name val="新細明體"/>
      <family val="1"/>
    </font>
    <font>
      <sz val="10"/>
      <name val="新細明體"/>
      <family val="1"/>
    </font>
    <font>
      <sz val="16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double"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6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84" fontId="0" fillId="0" borderId="15" xfId="0" applyNumberFormat="1" applyFont="1" applyBorder="1" applyAlignment="1" applyProtection="1">
      <alignment horizontal="right" vertical="center"/>
      <protection hidden="1"/>
    </xf>
    <xf numFmtId="184" fontId="0" fillId="0" borderId="13" xfId="0" applyNumberFormat="1" applyFont="1" applyBorder="1" applyAlignment="1" applyProtection="1">
      <alignment horizontal="right" vertical="center"/>
      <protection hidden="1"/>
    </xf>
    <xf numFmtId="184" fontId="0" fillId="0" borderId="16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10" fontId="9" fillId="24" borderId="18" xfId="0" applyNumberFormat="1" applyFont="1" applyFill="1" applyBorder="1" applyAlignment="1" applyProtection="1">
      <alignment horizontal="center" vertical="center"/>
      <protection hidden="1" locked="0"/>
    </xf>
    <xf numFmtId="180" fontId="9" fillId="24" borderId="18" xfId="0" applyNumberFormat="1" applyFont="1" applyFill="1" applyBorder="1" applyAlignment="1" applyProtection="1">
      <alignment horizontal="center" vertical="center"/>
      <protection hidden="1" locked="0"/>
    </xf>
    <xf numFmtId="10" fontId="9" fillId="20" borderId="0" xfId="0" applyNumberFormat="1" applyFont="1" applyFill="1" applyAlignment="1" applyProtection="1">
      <alignment vertical="center"/>
      <protection hidden="1"/>
    </xf>
    <xf numFmtId="0" fontId="9" fillId="20" borderId="19" xfId="0" applyFont="1" applyFill="1" applyBorder="1" applyAlignment="1" applyProtection="1">
      <alignment horizontal="center" vertical="center"/>
      <protection hidden="1"/>
    </xf>
    <xf numFmtId="10" fontId="9" fillId="20" borderId="18" xfId="0" applyNumberFormat="1" applyFont="1" applyFill="1" applyBorder="1" applyAlignment="1" applyProtection="1">
      <alignment horizontal="center" vertical="center"/>
      <protection hidden="1"/>
    </xf>
    <xf numFmtId="0" fontId="9" fillId="20" borderId="18" xfId="0" applyFont="1" applyFill="1" applyBorder="1" applyAlignment="1" applyProtection="1">
      <alignment horizontal="center" vertical="center"/>
      <protection hidden="1"/>
    </xf>
    <xf numFmtId="180" fontId="9" fillId="20" borderId="20" xfId="0" applyNumberFormat="1" applyFont="1" applyFill="1" applyBorder="1" applyAlignment="1" applyProtection="1">
      <alignment horizontal="center" vertical="center"/>
      <protection hidden="1"/>
    </xf>
    <xf numFmtId="186" fontId="9" fillId="20" borderId="21" xfId="0" applyNumberFormat="1" applyFont="1" applyFill="1" applyBorder="1" applyAlignment="1" applyProtection="1">
      <alignment horizontal="right" vertical="center"/>
      <protection hidden="1"/>
    </xf>
    <xf numFmtId="186" fontId="9" fillId="20" borderId="22" xfId="33" applyNumberFormat="1" applyFont="1" applyFill="1" applyBorder="1" applyAlignment="1" applyProtection="1">
      <alignment horizontal="center" vertical="center"/>
      <protection hidden="1"/>
    </xf>
    <xf numFmtId="186" fontId="9" fillId="24" borderId="23" xfId="0" applyNumberFormat="1" applyFont="1" applyFill="1" applyBorder="1" applyAlignment="1" applyProtection="1">
      <alignment horizontal="center" vertical="center"/>
      <protection hidden="1" locked="0"/>
    </xf>
    <xf numFmtId="181" fontId="9" fillId="24" borderId="14" xfId="0" applyNumberFormat="1" applyFont="1" applyFill="1" applyBorder="1" applyAlignment="1" applyProtection="1">
      <alignment horizontal="center" vertical="center"/>
      <protection hidden="1" locked="0"/>
    </xf>
    <xf numFmtId="181" fontId="9" fillId="20" borderId="14" xfId="0" applyNumberFormat="1" applyFont="1" applyFill="1" applyBorder="1" applyAlignment="1" applyProtection="1">
      <alignment horizontal="center" vertical="center"/>
      <protection hidden="1"/>
    </xf>
    <xf numFmtId="181" fontId="0" fillId="0" borderId="0" xfId="0" applyNumberFormat="1" applyAlignment="1" applyProtection="1">
      <alignment vertical="center"/>
      <protection hidden="1"/>
    </xf>
    <xf numFmtId="187" fontId="13" fillId="0" borderId="24" xfId="33" applyNumberFormat="1" applyFont="1" applyBorder="1" applyAlignment="1" applyProtection="1">
      <alignment horizontal="center" vertical="center"/>
      <protection hidden="1"/>
    </xf>
    <xf numFmtId="187" fontId="13" fillId="0" borderId="14" xfId="33" applyNumberFormat="1" applyFont="1" applyBorder="1" applyAlignment="1" applyProtection="1">
      <alignment horizontal="center" vertical="center"/>
      <protection hidden="1"/>
    </xf>
    <xf numFmtId="187" fontId="13" fillId="0" borderId="25" xfId="33" applyNumberFormat="1" applyFont="1" applyBorder="1" applyAlignment="1" applyProtection="1">
      <alignment horizontal="center" vertical="center"/>
      <protection hidden="1"/>
    </xf>
    <xf numFmtId="187" fontId="13" fillId="0" borderId="14" xfId="33" applyNumberFormat="1" applyFont="1" applyBorder="1" applyAlignment="1" applyProtection="1">
      <alignment horizontal="right" vertical="center"/>
      <protection hidden="1"/>
    </xf>
    <xf numFmtId="187" fontId="13" fillId="0" borderId="25" xfId="33" applyNumberFormat="1" applyFont="1" applyBorder="1" applyAlignment="1" applyProtection="1">
      <alignment horizontal="right" vertical="center"/>
      <protection hidden="1"/>
    </xf>
    <xf numFmtId="0" fontId="9" fillId="20" borderId="20" xfId="0" applyNumberFormat="1" applyFont="1" applyFill="1" applyBorder="1" applyAlignment="1" applyProtection="1">
      <alignment horizontal="center" vertical="center"/>
      <protection hidden="1"/>
    </xf>
    <xf numFmtId="0" fontId="31" fillId="0" borderId="20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180" fontId="9" fillId="24" borderId="22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Alignment="1" applyProtection="1">
      <alignment vertical="center"/>
      <protection hidden="1"/>
    </xf>
    <xf numFmtId="9" fontId="16" fillId="0" borderId="0" xfId="0" applyNumberFormat="1" applyFont="1" applyAlignment="1" applyProtection="1">
      <alignment vertical="center"/>
      <protection hidden="1"/>
    </xf>
    <xf numFmtId="10" fontId="16" fillId="0" borderId="0" xfId="0" applyNumberFormat="1" applyFont="1" applyAlignment="1" applyProtection="1">
      <alignment vertical="center"/>
      <protection hidden="1"/>
    </xf>
    <xf numFmtId="0" fontId="2" fillId="20" borderId="0" xfId="0" applyFont="1" applyFill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 shrinkToFit="1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187" fontId="0" fillId="0" borderId="27" xfId="0" applyNumberFormat="1" applyFont="1" applyBorder="1" applyAlignment="1" applyProtection="1">
      <alignment vertical="center"/>
      <protection hidden="1"/>
    </xf>
    <xf numFmtId="187" fontId="0" fillId="0" borderId="36" xfId="0" applyNumberFormat="1" applyFont="1" applyBorder="1" applyAlignment="1" applyProtection="1">
      <alignment vertical="center"/>
      <protection hidden="1"/>
    </xf>
    <xf numFmtId="187" fontId="0" fillId="0" borderId="27" xfId="0" applyNumberFormat="1" applyFont="1" applyBorder="1" applyAlignment="1" applyProtection="1">
      <alignment horizontal="right" vertical="center"/>
      <protection hidden="1"/>
    </xf>
    <xf numFmtId="187" fontId="0" fillId="0" borderId="36" xfId="0" applyNumberFormat="1" applyFont="1" applyBorder="1" applyAlignment="1" applyProtection="1">
      <alignment horizontal="right" vertical="center"/>
      <protection hidden="1"/>
    </xf>
    <xf numFmtId="187" fontId="0" fillId="0" borderId="37" xfId="0" applyNumberFormat="1" applyFont="1" applyBorder="1" applyAlignment="1" applyProtection="1">
      <alignment horizontal="right" vertical="center"/>
      <protection hidden="1"/>
    </xf>
    <xf numFmtId="187" fontId="0" fillId="0" borderId="38" xfId="0" applyNumberFormat="1" applyFont="1" applyBorder="1" applyAlignment="1" applyProtection="1">
      <alignment horizontal="right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187" fontId="0" fillId="0" borderId="37" xfId="0" applyNumberFormat="1" applyFont="1" applyBorder="1" applyAlignment="1" applyProtection="1">
      <alignment vertical="center"/>
      <protection hidden="1"/>
    </xf>
    <xf numFmtId="187" fontId="0" fillId="0" borderId="38" xfId="0" applyNumberFormat="1" applyFont="1" applyBorder="1" applyAlignment="1" applyProtection="1">
      <alignment vertical="center"/>
      <protection hidden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6.5"/>
  <cols>
    <col min="1" max="1" width="6.00390625" style="2" bestFit="1" customWidth="1"/>
    <col min="2" max="2" width="23.625" style="1" customWidth="1"/>
    <col min="3" max="3" width="17.25390625" style="1" customWidth="1"/>
    <col min="4" max="4" width="15.125" style="1" bestFit="1" customWidth="1"/>
    <col min="5" max="5" width="22.625" style="1" customWidth="1"/>
    <col min="6" max="6" width="11.50390625" style="2" customWidth="1"/>
    <col min="7" max="7" width="24.25390625" style="2" customWidth="1"/>
    <col min="8" max="8" width="16.75390625" style="2" customWidth="1"/>
    <col min="9" max="9" width="16.50390625" style="2" customWidth="1"/>
    <col min="10" max="10" width="20.625" style="2" customWidth="1"/>
    <col min="11" max="11" width="0" style="41" hidden="1" customWidth="1"/>
    <col min="12" max="12" width="8.625" style="41" hidden="1" customWidth="1"/>
    <col min="13" max="13" width="9.125" style="41" hidden="1" customWidth="1"/>
    <col min="14" max="14" width="0" style="41" hidden="1" customWidth="1"/>
    <col min="15" max="15" width="9.00390625" style="12" customWidth="1"/>
    <col min="16" max="20" width="9.00390625" style="2" customWidth="1"/>
    <col min="21" max="21" width="9.00390625" style="10" customWidth="1"/>
    <col min="22" max="25" width="9.00390625" style="12" customWidth="1"/>
    <col min="26" max="16384" width="9.00390625" style="2" customWidth="1"/>
  </cols>
  <sheetData>
    <row r="1" spans="2:10" ht="28.5" thickBot="1">
      <c r="B1" s="45" t="s">
        <v>15</v>
      </c>
      <c r="C1" s="45"/>
      <c r="D1" s="16"/>
      <c r="E1" s="46" t="s">
        <v>16</v>
      </c>
      <c r="F1" s="46"/>
      <c r="G1" s="46"/>
      <c r="H1" s="46"/>
      <c r="I1" s="46"/>
      <c r="J1" s="46"/>
    </row>
    <row r="2" spans="2:6" ht="17.25" thickBot="1">
      <c r="B2" s="65" t="s">
        <v>11</v>
      </c>
      <c r="C2" s="66"/>
      <c r="D2" s="66"/>
      <c r="E2" s="66"/>
      <c r="F2" s="67"/>
    </row>
    <row r="3" spans="2:10" ht="36" customHeight="1" thickTop="1">
      <c r="B3" s="6" t="s">
        <v>8</v>
      </c>
      <c r="C3" s="3" t="s">
        <v>0</v>
      </c>
      <c r="D3" s="3" t="s">
        <v>2</v>
      </c>
      <c r="E3" s="7" t="s">
        <v>1</v>
      </c>
      <c r="F3" s="39" t="s">
        <v>21</v>
      </c>
      <c r="G3" s="44" t="s">
        <v>20</v>
      </c>
      <c r="H3" s="44"/>
      <c r="I3" s="44"/>
      <c r="J3" s="44"/>
    </row>
    <row r="4" spans="2:6" ht="28.5" customHeight="1" thickBot="1">
      <c r="B4" s="28">
        <v>42000</v>
      </c>
      <c r="C4" s="25">
        <f>$D$9</f>
        <v>30</v>
      </c>
      <c r="D4" s="37">
        <f>$F$6+$F$4</f>
        <v>45</v>
      </c>
      <c r="E4" s="27">
        <f>IF($B$4=""," ",B4*D4)</f>
        <v>1890000</v>
      </c>
      <c r="F4" s="40">
        <v>0</v>
      </c>
    </row>
    <row r="5" spans="2:25" ht="28.5" customHeight="1" thickBot="1">
      <c r="B5" s="55" t="s">
        <v>12</v>
      </c>
      <c r="C5" s="55"/>
      <c r="D5" s="55"/>
      <c r="E5" s="55"/>
      <c r="F5" s="11">
        <f>IF($E$7=""," ",VLOOKUP($E$7,$K$19:$L$29,2))</f>
        <v>0</v>
      </c>
      <c r="G5" s="56" t="s">
        <v>13</v>
      </c>
      <c r="H5" s="56"/>
      <c r="I5" s="56"/>
      <c r="J5" s="56"/>
      <c r="K5" s="41">
        <v>55</v>
      </c>
      <c r="L5" s="42">
        <v>0.8</v>
      </c>
      <c r="M5" s="41">
        <v>1</v>
      </c>
      <c r="N5" s="41">
        <v>1</v>
      </c>
      <c r="U5" s="2"/>
      <c r="V5" s="2"/>
      <c r="W5" s="2"/>
      <c r="X5" s="2"/>
      <c r="Y5" s="10"/>
    </row>
    <row r="6" spans="2:25" ht="39" customHeight="1" thickBot="1" thickTop="1">
      <c r="B6" s="52" t="s">
        <v>7</v>
      </c>
      <c r="C6" s="53"/>
      <c r="D6" s="54"/>
      <c r="E6" s="18" t="s">
        <v>6</v>
      </c>
      <c r="F6" s="38">
        <f>IF($B$4=""," ",VLOOKUP(C4,M5:N58,2,0))</f>
        <v>45</v>
      </c>
      <c r="G6" s="50" t="s">
        <v>3</v>
      </c>
      <c r="H6" s="51"/>
      <c r="I6" s="51"/>
      <c r="J6" s="18" t="s">
        <v>6</v>
      </c>
      <c r="K6" s="41">
        <v>56</v>
      </c>
      <c r="L6" s="42">
        <v>0.84</v>
      </c>
      <c r="M6" s="41">
        <v>2</v>
      </c>
      <c r="N6" s="41">
        <v>2</v>
      </c>
      <c r="U6" s="2"/>
      <c r="V6" s="2"/>
      <c r="W6" s="2"/>
      <c r="X6" s="2"/>
      <c r="Y6" s="10"/>
    </row>
    <row r="7" spans="2:25" ht="31.5" customHeight="1">
      <c r="B7" s="47" t="s">
        <v>4</v>
      </c>
      <c r="C7" s="48"/>
      <c r="D7" s="49"/>
      <c r="E7" s="29">
        <v>60</v>
      </c>
      <c r="G7" s="47" t="s">
        <v>4</v>
      </c>
      <c r="H7" s="48"/>
      <c r="I7" s="49"/>
      <c r="J7" s="30">
        <f>$E$7</f>
        <v>60</v>
      </c>
      <c r="K7" s="41">
        <v>58</v>
      </c>
      <c r="L7" s="42">
        <v>0.92</v>
      </c>
      <c r="M7" s="41">
        <v>3</v>
      </c>
      <c r="N7" s="41">
        <v>3</v>
      </c>
      <c r="U7" s="2"/>
      <c r="V7" s="2"/>
      <c r="W7" s="2"/>
      <c r="X7" s="2"/>
      <c r="Y7" s="10"/>
    </row>
    <row r="8" spans="2:25" ht="38.25" customHeight="1">
      <c r="B8" s="8" t="s">
        <v>9</v>
      </c>
      <c r="C8" s="4" t="s">
        <v>17</v>
      </c>
      <c r="D8" s="3" t="s">
        <v>5</v>
      </c>
      <c r="E8" s="9" t="s">
        <v>10</v>
      </c>
      <c r="F8" s="17" t="s">
        <v>18</v>
      </c>
      <c r="G8" s="8" t="s">
        <v>9</v>
      </c>
      <c r="H8" s="4" t="s">
        <v>17</v>
      </c>
      <c r="I8" s="3" t="s">
        <v>5</v>
      </c>
      <c r="J8" s="9" t="s">
        <v>10</v>
      </c>
      <c r="K8" s="41">
        <v>59</v>
      </c>
      <c r="L8" s="42">
        <v>0.96</v>
      </c>
      <c r="M8" s="41">
        <v>4</v>
      </c>
      <c r="N8" s="41">
        <v>4</v>
      </c>
      <c r="U8" s="2"/>
      <c r="V8" s="2"/>
      <c r="W8" s="2"/>
      <c r="X8" s="2"/>
      <c r="Y8" s="10"/>
    </row>
    <row r="9" spans="2:25" ht="44.25" customHeight="1" thickBot="1">
      <c r="B9" s="28">
        <v>42000</v>
      </c>
      <c r="C9" s="19">
        <v>0.0155</v>
      </c>
      <c r="D9" s="20">
        <v>30</v>
      </c>
      <c r="E9" s="26">
        <f>IF($B$9=""," ",ROUNDUP(B9*F9,0))</f>
        <v>19530</v>
      </c>
      <c r="F9" s="21">
        <f>IF($D$9=""," ",(C9*D9)*F10)</f>
        <v>0.46499999999999997</v>
      </c>
      <c r="G9" s="22">
        <f>IF($B$9=""," ",$B$9)</f>
        <v>42000</v>
      </c>
      <c r="H9" s="23">
        <f>IF(C9=""," ",$C$9)</f>
        <v>0.0155</v>
      </c>
      <c r="I9" s="24">
        <f>IF(D9=""," ",$D$9)</f>
        <v>30</v>
      </c>
      <c r="J9" s="26">
        <f>IF(B9=""," ",ROUNDUP(G9*(H9/2)*I9,0)+3000)</f>
        <v>12765</v>
      </c>
      <c r="K9" s="41">
        <v>60</v>
      </c>
      <c r="L9" s="41">
        <v>1</v>
      </c>
      <c r="M9" s="41">
        <v>5</v>
      </c>
      <c r="N9" s="41">
        <v>5</v>
      </c>
      <c r="U9" s="2"/>
      <c r="V9" s="2"/>
      <c r="W9" s="2"/>
      <c r="X9" s="2"/>
      <c r="Y9" s="10"/>
    </row>
    <row r="10" spans="2:25" ht="16.5">
      <c r="B10" s="57" t="s">
        <v>14</v>
      </c>
      <c r="C10" s="58"/>
      <c r="D10" s="57" t="s">
        <v>19</v>
      </c>
      <c r="E10" s="58"/>
      <c r="F10" s="5">
        <f>VLOOKUP($E$7,$K$5:$L$14,2)</f>
        <v>1</v>
      </c>
      <c r="G10" s="57" t="s">
        <v>14</v>
      </c>
      <c r="H10" s="58"/>
      <c r="I10" s="57" t="s">
        <v>19</v>
      </c>
      <c r="J10" s="58"/>
      <c r="K10" s="41">
        <v>61</v>
      </c>
      <c r="L10" s="43">
        <v>1.04</v>
      </c>
      <c r="M10" s="41">
        <v>6</v>
      </c>
      <c r="N10" s="41">
        <v>6</v>
      </c>
      <c r="U10" s="2"/>
      <c r="V10" s="2"/>
      <c r="W10" s="2"/>
      <c r="X10" s="2"/>
      <c r="Y10" s="10"/>
    </row>
    <row r="11" spans="1:25" ht="16.5">
      <c r="A11" s="31">
        <f>E7</f>
        <v>60</v>
      </c>
      <c r="B11" s="13">
        <v>1</v>
      </c>
      <c r="C11" s="35">
        <f>IF($B$9=""," ",ROUNDUP($E$9*12,0)*B11)</f>
        <v>234360</v>
      </c>
      <c r="D11" s="59">
        <f aca="true" t="shared" si="0" ref="D11:D30">IF($B$9=""," ",$E$4-C11)</f>
        <v>1655640</v>
      </c>
      <c r="E11" s="60"/>
      <c r="F11" s="31">
        <f>J7</f>
        <v>60</v>
      </c>
      <c r="G11" s="13">
        <v>1</v>
      </c>
      <c r="H11" s="32">
        <f>IF($B$9=""," ",($J$9*12)*G11)</f>
        <v>153180</v>
      </c>
      <c r="I11" s="61">
        <f aca="true" t="shared" si="1" ref="I11:I30">IF($B$9=""," ",$E$4-H11)</f>
        <v>1736820</v>
      </c>
      <c r="J11" s="62"/>
      <c r="K11" s="41">
        <v>62</v>
      </c>
      <c r="L11" s="43">
        <v>1.08</v>
      </c>
      <c r="M11" s="41">
        <v>7</v>
      </c>
      <c r="N11" s="41">
        <v>7</v>
      </c>
      <c r="U11" s="2"/>
      <c r="V11" s="2"/>
      <c r="W11" s="2"/>
      <c r="X11" s="2"/>
      <c r="Y11" s="10"/>
    </row>
    <row r="12" spans="1:25" ht="16.5">
      <c r="A12" s="31">
        <f>A11+1</f>
        <v>61</v>
      </c>
      <c r="B12" s="14">
        <v>2</v>
      </c>
      <c r="C12" s="35">
        <f aca="true" t="shared" si="2" ref="C12:C30">IF($B$9=""," ",ROUNDUP($E$9*12,0)*B12)</f>
        <v>468720</v>
      </c>
      <c r="D12" s="59">
        <f t="shared" si="0"/>
        <v>1421280</v>
      </c>
      <c r="E12" s="60"/>
      <c r="F12" s="31">
        <f>F11+1</f>
        <v>61</v>
      </c>
      <c r="G12" s="14">
        <v>2</v>
      </c>
      <c r="H12" s="33">
        <f aca="true" t="shared" si="3" ref="H12:H30">IF($B$9=""," ",($J$9*12)*G12)</f>
        <v>306360</v>
      </c>
      <c r="I12" s="61">
        <f t="shared" si="1"/>
        <v>1583640</v>
      </c>
      <c r="J12" s="62"/>
      <c r="K12" s="41">
        <v>63</v>
      </c>
      <c r="L12" s="43">
        <v>1.12</v>
      </c>
      <c r="M12" s="41">
        <v>8</v>
      </c>
      <c r="N12" s="41">
        <v>8</v>
      </c>
      <c r="U12" s="2"/>
      <c r="V12" s="2"/>
      <c r="W12" s="2"/>
      <c r="X12" s="2"/>
      <c r="Y12" s="10"/>
    </row>
    <row r="13" spans="1:25" ht="16.5">
      <c r="A13" s="31">
        <f aca="true" t="shared" si="4" ref="A13:A30">A12+1</f>
        <v>62</v>
      </c>
      <c r="B13" s="14">
        <v>3</v>
      </c>
      <c r="C13" s="35">
        <f t="shared" si="2"/>
        <v>703080</v>
      </c>
      <c r="D13" s="59">
        <f t="shared" si="0"/>
        <v>1186920</v>
      </c>
      <c r="E13" s="60"/>
      <c r="F13" s="31">
        <f aca="true" t="shared" si="5" ref="F13:F30">F12+1</f>
        <v>62</v>
      </c>
      <c r="G13" s="14">
        <v>3</v>
      </c>
      <c r="H13" s="33">
        <f t="shared" si="3"/>
        <v>459540</v>
      </c>
      <c r="I13" s="61">
        <f t="shared" si="1"/>
        <v>1430460</v>
      </c>
      <c r="J13" s="62"/>
      <c r="K13" s="41">
        <v>64</v>
      </c>
      <c r="L13" s="43">
        <v>1.16</v>
      </c>
      <c r="M13" s="41">
        <v>9</v>
      </c>
      <c r="N13" s="41">
        <v>9</v>
      </c>
      <c r="U13" s="2"/>
      <c r="V13" s="2"/>
      <c r="W13" s="2"/>
      <c r="X13" s="2"/>
      <c r="Y13" s="10"/>
    </row>
    <row r="14" spans="1:25" ht="16.5">
      <c r="A14" s="31">
        <f t="shared" si="4"/>
        <v>63</v>
      </c>
      <c r="B14" s="14">
        <v>4</v>
      </c>
      <c r="C14" s="35">
        <f t="shared" si="2"/>
        <v>937440</v>
      </c>
      <c r="D14" s="59">
        <f t="shared" si="0"/>
        <v>952560</v>
      </c>
      <c r="E14" s="60"/>
      <c r="F14" s="31">
        <f t="shared" si="5"/>
        <v>63</v>
      </c>
      <c r="G14" s="14">
        <v>4</v>
      </c>
      <c r="H14" s="33">
        <f t="shared" si="3"/>
        <v>612720</v>
      </c>
      <c r="I14" s="61">
        <f t="shared" si="1"/>
        <v>1277280</v>
      </c>
      <c r="J14" s="62"/>
      <c r="K14" s="41">
        <v>65</v>
      </c>
      <c r="L14" s="43">
        <v>1.2</v>
      </c>
      <c r="M14" s="41">
        <v>10</v>
      </c>
      <c r="N14" s="41">
        <v>10</v>
      </c>
      <c r="U14" s="2"/>
      <c r="V14" s="2"/>
      <c r="W14" s="2"/>
      <c r="X14" s="2"/>
      <c r="Y14" s="10"/>
    </row>
    <row r="15" spans="1:25" ht="16.5">
      <c r="A15" s="31">
        <f t="shared" si="4"/>
        <v>64</v>
      </c>
      <c r="B15" s="14">
        <v>5</v>
      </c>
      <c r="C15" s="35">
        <f t="shared" si="2"/>
        <v>1171800</v>
      </c>
      <c r="D15" s="59">
        <f t="shared" si="0"/>
        <v>718200</v>
      </c>
      <c r="E15" s="60"/>
      <c r="F15" s="31">
        <f t="shared" si="5"/>
        <v>64</v>
      </c>
      <c r="G15" s="14">
        <v>5</v>
      </c>
      <c r="H15" s="33">
        <f t="shared" si="3"/>
        <v>765900</v>
      </c>
      <c r="I15" s="61">
        <f t="shared" si="1"/>
        <v>1124100</v>
      </c>
      <c r="J15" s="62"/>
      <c r="M15" s="41">
        <v>11</v>
      </c>
      <c r="N15" s="41">
        <v>11</v>
      </c>
      <c r="U15" s="2"/>
      <c r="V15" s="2"/>
      <c r="W15" s="2"/>
      <c r="X15" s="2"/>
      <c r="Y15" s="10"/>
    </row>
    <row r="16" spans="1:25" ht="16.5">
      <c r="A16" s="31">
        <f t="shared" si="4"/>
        <v>65</v>
      </c>
      <c r="B16" s="14">
        <v>6</v>
      </c>
      <c r="C16" s="35">
        <f t="shared" si="2"/>
        <v>1406160</v>
      </c>
      <c r="D16" s="59">
        <f t="shared" si="0"/>
        <v>483840</v>
      </c>
      <c r="E16" s="60"/>
      <c r="F16" s="31">
        <f t="shared" si="5"/>
        <v>65</v>
      </c>
      <c r="G16" s="14">
        <v>6</v>
      </c>
      <c r="H16" s="33">
        <f t="shared" si="3"/>
        <v>919080</v>
      </c>
      <c r="I16" s="61">
        <f t="shared" si="1"/>
        <v>970920</v>
      </c>
      <c r="J16" s="62"/>
      <c r="M16" s="41">
        <v>12</v>
      </c>
      <c r="N16" s="41">
        <v>12</v>
      </c>
      <c r="U16" s="2"/>
      <c r="V16" s="2"/>
      <c r="W16" s="2"/>
      <c r="X16" s="2"/>
      <c r="Y16" s="10"/>
    </row>
    <row r="17" spans="1:25" ht="16.5">
      <c r="A17" s="31">
        <f t="shared" si="4"/>
        <v>66</v>
      </c>
      <c r="B17" s="14">
        <v>7</v>
      </c>
      <c r="C17" s="35">
        <f t="shared" si="2"/>
        <v>1640520</v>
      </c>
      <c r="D17" s="59">
        <f t="shared" si="0"/>
        <v>249480</v>
      </c>
      <c r="E17" s="60"/>
      <c r="F17" s="31">
        <f t="shared" si="5"/>
        <v>66</v>
      </c>
      <c r="G17" s="14">
        <v>7</v>
      </c>
      <c r="H17" s="33">
        <f t="shared" si="3"/>
        <v>1072260</v>
      </c>
      <c r="I17" s="61">
        <f t="shared" si="1"/>
        <v>817740</v>
      </c>
      <c r="J17" s="62"/>
      <c r="M17" s="41">
        <v>13</v>
      </c>
      <c r="N17" s="41">
        <v>13</v>
      </c>
      <c r="U17" s="2"/>
      <c r="V17" s="2"/>
      <c r="W17" s="2"/>
      <c r="X17" s="2"/>
      <c r="Y17" s="10"/>
    </row>
    <row r="18" spans="1:25" ht="16.5">
      <c r="A18" s="31">
        <f t="shared" si="4"/>
        <v>67</v>
      </c>
      <c r="B18" s="14">
        <v>8</v>
      </c>
      <c r="C18" s="35">
        <f t="shared" si="2"/>
        <v>1874880</v>
      </c>
      <c r="D18" s="59">
        <f t="shared" si="0"/>
        <v>15120</v>
      </c>
      <c r="E18" s="60"/>
      <c r="F18" s="31">
        <f t="shared" si="5"/>
        <v>67</v>
      </c>
      <c r="G18" s="14">
        <v>8</v>
      </c>
      <c r="H18" s="33">
        <f t="shared" si="3"/>
        <v>1225440</v>
      </c>
      <c r="I18" s="61">
        <f t="shared" si="1"/>
        <v>664560</v>
      </c>
      <c r="J18" s="62"/>
      <c r="M18" s="41">
        <v>14</v>
      </c>
      <c r="N18" s="41">
        <v>14</v>
      </c>
      <c r="U18" s="2"/>
      <c r="V18" s="2"/>
      <c r="W18" s="2"/>
      <c r="X18" s="2"/>
      <c r="Y18" s="10"/>
    </row>
    <row r="19" spans="1:25" ht="16.5">
      <c r="A19" s="31">
        <f t="shared" si="4"/>
        <v>68</v>
      </c>
      <c r="B19" s="14">
        <v>9</v>
      </c>
      <c r="C19" s="35">
        <f t="shared" si="2"/>
        <v>2109240</v>
      </c>
      <c r="D19" s="59">
        <f t="shared" si="0"/>
        <v>-219240</v>
      </c>
      <c r="E19" s="60"/>
      <c r="F19" s="31">
        <f t="shared" si="5"/>
        <v>68</v>
      </c>
      <c r="G19" s="14">
        <v>9</v>
      </c>
      <c r="H19" s="33">
        <f t="shared" si="3"/>
        <v>1378620</v>
      </c>
      <c r="I19" s="61">
        <f t="shared" si="1"/>
        <v>511380</v>
      </c>
      <c r="J19" s="62"/>
      <c r="K19" s="41">
        <v>55</v>
      </c>
      <c r="L19" s="41">
        <v>0</v>
      </c>
      <c r="M19" s="41">
        <v>15</v>
      </c>
      <c r="N19" s="41">
        <v>15</v>
      </c>
      <c r="U19" s="2"/>
      <c r="V19" s="2"/>
      <c r="W19" s="2"/>
      <c r="X19" s="2"/>
      <c r="Y19" s="10"/>
    </row>
    <row r="20" spans="1:25" ht="16.5">
      <c r="A20" s="31">
        <f t="shared" si="4"/>
        <v>69</v>
      </c>
      <c r="B20" s="14">
        <v>10</v>
      </c>
      <c r="C20" s="35">
        <f t="shared" si="2"/>
        <v>2343600</v>
      </c>
      <c r="D20" s="59">
        <f t="shared" si="0"/>
        <v>-453600</v>
      </c>
      <c r="E20" s="60"/>
      <c r="F20" s="31">
        <f t="shared" si="5"/>
        <v>69</v>
      </c>
      <c r="G20" s="14">
        <v>10</v>
      </c>
      <c r="H20" s="33">
        <f t="shared" si="3"/>
        <v>1531800</v>
      </c>
      <c r="I20" s="61">
        <f t="shared" si="1"/>
        <v>358200</v>
      </c>
      <c r="J20" s="62"/>
      <c r="K20" s="41">
        <v>56</v>
      </c>
      <c r="L20" s="41">
        <v>0</v>
      </c>
      <c r="M20" s="41">
        <v>16</v>
      </c>
      <c r="N20" s="41">
        <v>17</v>
      </c>
      <c r="U20" s="2"/>
      <c r="V20" s="2"/>
      <c r="W20" s="2"/>
      <c r="X20" s="2"/>
      <c r="Y20" s="10"/>
    </row>
    <row r="21" spans="1:25" ht="16.5">
      <c r="A21" s="31">
        <f t="shared" si="4"/>
        <v>70</v>
      </c>
      <c r="B21" s="14">
        <v>11</v>
      </c>
      <c r="C21" s="35">
        <f t="shared" si="2"/>
        <v>2577960</v>
      </c>
      <c r="D21" s="59">
        <f t="shared" si="0"/>
        <v>-687960</v>
      </c>
      <c r="E21" s="60"/>
      <c r="F21" s="31">
        <f t="shared" si="5"/>
        <v>70</v>
      </c>
      <c r="G21" s="14">
        <v>11</v>
      </c>
      <c r="H21" s="33">
        <f t="shared" si="3"/>
        <v>1684980</v>
      </c>
      <c r="I21" s="61">
        <f t="shared" si="1"/>
        <v>205020</v>
      </c>
      <c r="J21" s="62"/>
      <c r="K21" s="41">
        <v>57</v>
      </c>
      <c r="L21" s="41">
        <v>0</v>
      </c>
      <c r="M21" s="41">
        <v>17</v>
      </c>
      <c r="N21" s="41">
        <v>19</v>
      </c>
      <c r="U21" s="2"/>
      <c r="V21" s="2"/>
      <c r="W21" s="2"/>
      <c r="X21" s="2"/>
      <c r="Y21" s="10"/>
    </row>
    <row r="22" spans="1:25" ht="16.5">
      <c r="A22" s="31">
        <f t="shared" si="4"/>
        <v>71</v>
      </c>
      <c r="B22" s="14">
        <v>12</v>
      </c>
      <c r="C22" s="35">
        <f t="shared" si="2"/>
        <v>2812320</v>
      </c>
      <c r="D22" s="59">
        <f t="shared" si="0"/>
        <v>-922320</v>
      </c>
      <c r="E22" s="60"/>
      <c r="F22" s="31">
        <f t="shared" si="5"/>
        <v>71</v>
      </c>
      <c r="G22" s="14">
        <v>12</v>
      </c>
      <c r="H22" s="33">
        <f t="shared" si="3"/>
        <v>1838160</v>
      </c>
      <c r="I22" s="61">
        <f t="shared" si="1"/>
        <v>51840</v>
      </c>
      <c r="J22" s="62"/>
      <c r="K22" s="41">
        <v>58</v>
      </c>
      <c r="L22" s="41">
        <v>0</v>
      </c>
      <c r="M22" s="41">
        <v>18</v>
      </c>
      <c r="N22" s="41">
        <v>21</v>
      </c>
      <c r="U22" s="2"/>
      <c r="V22" s="2"/>
      <c r="W22" s="2"/>
      <c r="X22" s="2"/>
      <c r="Y22" s="10"/>
    </row>
    <row r="23" spans="1:25" ht="16.5">
      <c r="A23" s="31">
        <f t="shared" si="4"/>
        <v>72</v>
      </c>
      <c r="B23" s="14">
        <v>13</v>
      </c>
      <c r="C23" s="35">
        <f t="shared" si="2"/>
        <v>3046680</v>
      </c>
      <c r="D23" s="59">
        <f t="shared" si="0"/>
        <v>-1156680</v>
      </c>
      <c r="E23" s="60"/>
      <c r="F23" s="31">
        <f t="shared" si="5"/>
        <v>72</v>
      </c>
      <c r="G23" s="14">
        <v>13</v>
      </c>
      <c r="H23" s="33">
        <f t="shared" si="3"/>
        <v>1991340</v>
      </c>
      <c r="I23" s="61">
        <f t="shared" si="1"/>
        <v>-101340</v>
      </c>
      <c r="J23" s="62"/>
      <c r="K23" s="41">
        <v>59</v>
      </c>
      <c r="L23" s="41">
        <v>0</v>
      </c>
      <c r="M23" s="41">
        <v>19</v>
      </c>
      <c r="N23" s="41">
        <v>23</v>
      </c>
      <c r="U23" s="2"/>
      <c r="V23" s="2"/>
      <c r="W23" s="2"/>
      <c r="X23" s="2"/>
      <c r="Y23" s="10"/>
    </row>
    <row r="24" spans="1:25" ht="16.5">
      <c r="A24" s="31">
        <f t="shared" si="4"/>
        <v>73</v>
      </c>
      <c r="B24" s="14">
        <v>14</v>
      </c>
      <c r="C24" s="35">
        <f t="shared" si="2"/>
        <v>3281040</v>
      </c>
      <c r="D24" s="59">
        <f t="shared" si="0"/>
        <v>-1391040</v>
      </c>
      <c r="E24" s="60"/>
      <c r="F24" s="31">
        <f t="shared" si="5"/>
        <v>73</v>
      </c>
      <c r="G24" s="14">
        <v>14</v>
      </c>
      <c r="H24" s="33">
        <f t="shared" si="3"/>
        <v>2144520</v>
      </c>
      <c r="I24" s="61">
        <f t="shared" si="1"/>
        <v>-254520</v>
      </c>
      <c r="J24" s="62"/>
      <c r="K24" s="41">
        <v>60</v>
      </c>
      <c r="L24" s="41">
        <v>0</v>
      </c>
      <c r="M24" s="41">
        <v>20</v>
      </c>
      <c r="N24" s="41">
        <v>25</v>
      </c>
      <c r="U24" s="2"/>
      <c r="V24" s="2"/>
      <c r="W24" s="2"/>
      <c r="X24" s="2"/>
      <c r="Y24" s="10"/>
    </row>
    <row r="25" spans="1:25" ht="16.5">
      <c r="A25" s="31">
        <f t="shared" si="4"/>
        <v>74</v>
      </c>
      <c r="B25" s="14">
        <v>15</v>
      </c>
      <c r="C25" s="35">
        <f t="shared" si="2"/>
        <v>3515400</v>
      </c>
      <c r="D25" s="59">
        <f t="shared" si="0"/>
        <v>-1625400</v>
      </c>
      <c r="E25" s="60"/>
      <c r="F25" s="31">
        <f t="shared" si="5"/>
        <v>74</v>
      </c>
      <c r="G25" s="14">
        <v>15</v>
      </c>
      <c r="H25" s="33">
        <f t="shared" si="3"/>
        <v>2297700</v>
      </c>
      <c r="I25" s="61">
        <f t="shared" si="1"/>
        <v>-407700</v>
      </c>
      <c r="J25" s="62"/>
      <c r="K25" s="41">
        <v>61</v>
      </c>
      <c r="L25" s="41">
        <v>1</v>
      </c>
      <c r="M25" s="41">
        <v>21</v>
      </c>
      <c r="N25" s="41">
        <v>27</v>
      </c>
      <c r="U25" s="2"/>
      <c r="V25" s="2"/>
      <c r="W25" s="2"/>
      <c r="X25" s="2"/>
      <c r="Y25" s="10"/>
    </row>
    <row r="26" spans="1:25" ht="16.5">
      <c r="A26" s="31">
        <f t="shared" si="4"/>
        <v>75</v>
      </c>
      <c r="B26" s="14">
        <v>16</v>
      </c>
      <c r="C26" s="35">
        <f t="shared" si="2"/>
        <v>3749760</v>
      </c>
      <c r="D26" s="59">
        <f t="shared" si="0"/>
        <v>-1859760</v>
      </c>
      <c r="E26" s="60"/>
      <c r="F26" s="31">
        <f t="shared" si="5"/>
        <v>75</v>
      </c>
      <c r="G26" s="14">
        <v>16</v>
      </c>
      <c r="H26" s="33">
        <f t="shared" si="3"/>
        <v>2450880</v>
      </c>
      <c r="I26" s="61">
        <f t="shared" si="1"/>
        <v>-560880</v>
      </c>
      <c r="J26" s="62"/>
      <c r="K26" s="41">
        <v>62</v>
      </c>
      <c r="L26" s="41">
        <v>2</v>
      </c>
      <c r="M26" s="41">
        <v>22</v>
      </c>
      <c r="N26" s="41">
        <v>29</v>
      </c>
      <c r="U26" s="2"/>
      <c r="V26" s="2"/>
      <c r="W26" s="2"/>
      <c r="X26" s="2"/>
      <c r="Y26" s="10"/>
    </row>
    <row r="27" spans="1:25" ht="16.5">
      <c r="A27" s="31">
        <f t="shared" si="4"/>
        <v>76</v>
      </c>
      <c r="B27" s="14">
        <v>17</v>
      </c>
      <c r="C27" s="35">
        <f t="shared" si="2"/>
        <v>3984120</v>
      </c>
      <c r="D27" s="59">
        <f t="shared" si="0"/>
        <v>-2094120</v>
      </c>
      <c r="E27" s="60"/>
      <c r="F27" s="31">
        <f t="shared" si="5"/>
        <v>76</v>
      </c>
      <c r="G27" s="14">
        <v>17</v>
      </c>
      <c r="H27" s="33">
        <f t="shared" si="3"/>
        <v>2604060</v>
      </c>
      <c r="I27" s="61">
        <f t="shared" si="1"/>
        <v>-714060</v>
      </c>
      <c r="J27" s="62"/>
      <c r="K27" s="41">
        <v>63</v>
      </c>
      <c r="L27" s="41">
        <v>3</v>
      </c>
      <c r="M27" s="41">
        <v>23</v>
      </c>
      <c r="N27" s="41">
        <v>31</v>
      </c>
      <c r="U27" s="2"/>
      <c r="V27" s="2"/>
      <c r="W27" s="2"/>
      <c r="X27" s="2"/>
      <c r="Y27" s="10"/>
    </row>
    <row r="28" spans="1:25" ht="16.5">
      <c r="A28" s="31">
        <f t="shared" si="4"/>
        <v>77</v>
      </c>
      <c r="B28" s="14">
        <v>18</v>
      </c>
      <c r="C28" s="35">
        <f t="shared" si="2"/>
        <v>4218480</v>
      </c>
      <c r="D28" s="59">
        <f t="shared" si="0"/>
        <v>-2328480</v>
      </c>
      <c r="E28" s="60"/>
      <c r="F28" s="31">
        <f t="shared" si="5"/>
        <v>77</v>
      </c>
      <c r="G28" s="14">
        <v>18</v>
      </c>
      <c r="H28" s="33">
        <f t="shared" si="3"/>
        <v>2757240</v>
      </c>
      <c r="I28" s="61">
        <f t="shared" si="1"/>
        <v>-867240</v>
      </c>
      <c r="J28" s="62"/>
      <c r="K28" s="41">
        <v>64</v>
      </c>
      <c r="L28" s="41">
        <v>4</v>
      </c>
      <c r="M28" s="41">
        <v>24</v>
      </c>
      <c r="N28" s="41">
        <v>33</v>
      </c>
      <c r="U28" s="2"/>
      <c r="V28" s="2"/>
      <c r="W28" s="2"/>
      <c r="X28" s="2"/>
      <c r="Y28" s="10"/>
    </row>
    <row r="29" spans="1:25" ht="16.5">
      <c r="A29" s="31">
        <f t="shared" si="4"/>
        <v>78</v>
      </c>
      <c r="B29" s="14">
        <v>19</v>
      </c>
      <c r="C29" s="35">
        <f t="shared" si="2"/>
        <v>4452840</v>
      </c>
      <c r="D29" s="59">
        <f t="shared" si="0"/>
        <v>-2562840</v>
      </c>
      <c r="E29" s="60"/>
      <c r="F29" s="31">
        <f t="shared" si="5"/>
        <v>78</v>
      </c>
      <c r="G29" s="14">
        <v>19</v>
      </c>
      <c r="H29" s="33">
        <f t="shared" si="3"/>
        <v>2910420</v>
      </c>
      <c r="I29" s="61">
        <f t="shared" si="1"/>
        <v>-1020420</v>
      </c>
      <c r="J29" s="62"/>
      <c r="K29" s="41">
        <v>65</v>
      </c>
      <c r="L29" s="41">
        <v>5</v>
      </c>
      <c r="M29" s="41">
        <v>25</v>
      </c>
      <c r="N29" s="41">
        <v>35</v>
      </c>
      <c r="U29" s="2"/>
      <c r="V29" s="2"/>
      <c r="W29" s="2"/>
      <c r="X29" s="2"/>
      <c r="Y29" s="10"/>
    </row>
    <row r="30" spans="1:25" ht="17.25" thickBot="1">
      <c r="A30" s="31">
        <f t="shared" si="4"/>
        <v>79</v>
      </c>
      <c r="B30" s="15">
        <v>20</v>
      </c>
      <c r="C30" s="36">
        <f t="shared" si="2"/>
        <v>4687200</v>
      </c>
      <c r="D30" s="68">
        <f t="shared" si="0"/>
        <v>-2797200</v>
      </c>
      <c r="E30" s="69"/>
      <c r="F30" s="31">
        <f t="shared" si="5"/>
        <v>79</v>
      </c>
      <c r="G30" s="15">
        <v>20</v>
      </c>
      <c r="H30" s="34">
        <f t="shared" si="3"/>
        <v>3063600</v>
      </c>
      <c r="I30" s="63">
        <f t="shared" si="1"/>
        <v>-1173600</v>
      </c>
      <c r="J30" s="64"/>
      <c r="M30" s="41">
        <v>26</v>
      </c>
      <c r="N30" s="41">
        <v>37</v>
      </c>
      <c r="U30" s="2"/>
      <c r="V30" s="2"/>
      <c r="W30" s="2"/>
      <c r="X30" s="2"/>
      <c r="Y30" s="10"/>
    </row>
    <row r="31" spans="2:25" ht="16.5">
      <c r="B31" s="2"/>
      <c r="C31" s="2"/>
      <c r="D31" s="2"/>
      <c r="E31" s="2"/>
      <c r="M31" s="41">
        <v>27</v>
      </c>
      <c r="N31" s="41">
        <v>39</v>
      </c>
      <c r="U31" s="2"/>
      <c r="V31" s="2"/>
      <c r="W31" s="2"/>
      <c r="X31" s="2"/>
      <c r="Y31" s="10"/>
    </row>
    <row r="32" spans="2:25" ht="16.5">
      <c r="B32" s="2"/>
      <c r="C32" s="2"/>
      <c r="D32" s="2"/>
      <c r="E32" s="2"/>
      <c r="M32" s="41">
        <v>28</v>
      </c>
      <c r="N32" s="41">
        <v>41</v>
      </c>
      <c r="U32" s="2"/>
      <c r="V32" s="2"/>
      <c r="W32" s="2"/>
      <c r="X32" s="2"/>
      <c r="Y32" s="10"/>
    </row>
    <row r="33" spans="2:25" ht="16.5">
      <c r="B33" s="2"/>
      <c r="C33" s="2"/>
      <c r="D33" s="2"/>
      <c r="E33" s="2"/>
      <c r="M33" s="41">
        <v>29</v>
      </c>
      <c r="N33" s="41">
        <v>43</v>
      </c>
      <c r="U33" s="2"/>
      <c r="V33" s="2"/>
      <c r="W33" s="2"/>
      <c r="X33" s="2"/>
      <c r="Y33" s="10"/>
    </row>
    <row r="34" spans="13:25" ht="21">
      <c r="M34" s="41">
        <v>30</v>
      </c>
      <c r="N34" s="41">
        <v>45</v>
      </c>
      <c r="U34" s="2"/>
      <c r="V34" s="2"/>
      <c r="W34" s="2"/>
      <c r="X34" s="2"/>
      <c r="Y34" s="10"/>
    </row>
    <row r="35" spans="13:25" ht="21">
      <c r="M35" s="41">
        <v>31</v>
      </c>
      <c r="N35" s="41">
        <v>45</v>
      </c>
      <c r="U35" s="2"/>
      <c r="V35" s="2"/>
      <c r="W35" s="2"/>
      <c r="X35" s="2"/>
      <c r="Y35" s="10"/>
    </row>
    <row r="36" spans="13:25" ht="21">
      <c r="M36" s="41">
        <v>32</v>
      </c>
      <c r="N36" s="41">
        <v>45</v>
      </c>
      <c r="U36" s="2"/>
      <c r="V36" s="2"/>
      <c r="W36" s="2"/>
      <c r="X36" s="2"/>
      <c r="Y36" s="10"/>
    </row>
    <row r="37" spans="13:25" ht="21">
      <c r="M37" s="41">
        <v>33</v>
      </c>
      <c r="N37" s="41">
        <f aca="true" t="shared" si="6" ref="N37:N58">$N$34</f>
        <v>45</v>
      </c>
      <c r="U37" s="2"/>
      <c r="V37" s="2"/>
      <c r="W37" s="2"/>
      <c r="X37" s="2"/>
      <c r="Y37" s="10"/>
    </row>
    <row r="38" spans="13:25" ht="21">
      <c r="M38" s="41">
        <v>34</v>
      </c>
      <c r="N38" s="41">
        <f t="shared" si="6"/>
        <v>45</v>
      </c>
      <c r="U38" s="2"/>
      <c r="V38" s="2"/>
      <c r="W38" s="2"/>
      <c r="X38" s="2"/>
      <c r="Y38" s="10"/>
    </row>
    <row r="39" spans="13:25" ht="21">
      <c r="M39" s="41">
        <v>35</v>
      </c>
      <c r="N39" s="41">
        <f t="shared" si="6"/>
        <v>45</v>
      </c>
      <c r="U39" s="2"/>
      <c r="V39" s="2"/>
      <c r="W39" s="2"/>
      <c r="X39" s="2"/>
      <c r="Y39" s="10"/>
    </row>
    <row r="40" spans="13:25" ht="21">
      <c r="M40" s="41">
        <v>36</v>
      </c>
      <c r="N40" s="41">
        <f t="shared" si="6"/>
        <v>45</v>
      </c>
      <c r="U40" s="2"/>
      <c r="V40" s="2"/>
      <c r="W40" s="2"/>
      <c r="X40" s="2"/>
      <c r="Y40" s="10"/>
    </row>
    <row r="41" spans="13:25" ht="21">
      <c r="M41" s="41">
        <v>37</v>
      </c>
      <c r="N41" s="41">
        <f t="shared" si="6"/>
        <v>45</v>
      </c>
      <c r="U41" s="2"/>
      <c r="V41" s="2"/>
      <c r="W41" s="2"/>
      <c r="X41" s="2"/>
      <c r="Y41" s="10"/>
    </row>
    <row r="42" spans="13:25" ht="21">
      <c r="M42" s="41">
        <v>38</v>
      </c>
      <c r="N42" s="41">
        <f t="shared" si="6"/>
        <v>45</v>
      </c>
      <c r="U42" s="2"/>
      <c r="V42" s="2"/>
      <c r="W42" s="2"/>
      <c r="X42" s="2"/>
      <c r="Y42" s="10"/>
    </row>
    <row r="43" spans="13:25" ht="21">
      <c r="M43" s="41">
        <v>39</v>
      </c>
      <c r="N43" s="41">
        <f t="shared" si="6"/>
        <v>45</v>
      </c>
      <c r="U43" s="2"/>
      <c r="V43" s="2"/>
      <c r="W43" s="2"/>
      <c r="X43" s="2"/>
      <c r="Y43" s="10"/>
    </row>
    <row r="44" spans="13:25" ht="21">
      <c r="M44" s="41">
        <v>40</v>
      </c>
      <c r="N44" s="41">
        <f t="shared" si="6"/>
        <v>45</v>
      </c>
      <c r="U44" s="2"/>
      <c r="V44" s="2"/>
      <c r="W44" s="2"/>
      <c r="X44" s="2"/>
      <c r="Y44" s="10"/>
    </row>
    <row r="45" spans="13:25" ht="21">
      <c r="M45" s="41">
        <v>41</v>
      </c>
      <c r="N45" s="41">
        <f t="shared" si="6"/>
        <v>45</v>
      </c>
      <c r="U45" s="2"/>
      <c r="V45" s="2"/>
      <c r="W45" s="2"/>
      <c r="X45" s="2"/>
      <c r="Y45" s="10"/>
    </row>
    <row r="46" spans="13:25" ht="21">
      <c r="M46" s="41">
        <v>42</v>
      </c>
      <c r="N46" s="41">
        <f t="shared" si="6"/>
        <v>45</v>
      </c>
      <c r="U46" s="2"/>
      <c r="V46" s="2"/>
      <c r="W46" s="2"/>
      <c r="X46" s="2"/>
      <c r="Y46" s="10"/>
    </row>
    <row r="47" spans="13:25" ht="21">
      <c r="M47" s="41">
        <v>43</v>
      </c>
      <c r="N47" s="41">
        <f t="shared" si="6"/>
        <v>45</v>
      </c>
      <c r="U47" s="2"/>
      <c r="V47" s="2"/>
      <c r="W47" s="2"/>
      <c r="X47" s="2"/>
      <c r="Y47" s="10"/>
    </row>
    <row r="48" spans="13:25" ht="21">
      <c r="M48" s="41">
        <v>44</v>
      </c>
      <c r="N48" s="41">
        <f t="shared" si="6"/>
        <v>45</v>
      </c>
      <c r="U48" s="2"/>
      <c r="V48" s="2"/>
      <c r="W48" s="2"/>
      <c r="X48" s="2"/>
      <c r="Y48" s="10"/>
    </row>
    <row r="49" spans="13:25" ht="21">
      <c r="M49" s="41">
        <v>45</v>
      </c>
      <c r="N49" s="41">
        <f t="shared" si="6"/>
        <v>45</v>
      </c>
      <c r="U49" s="2"/>
      <c r="V49" s="2"/>
      <c r="W49" s="2"/>
      <c r="X49" s="2"/>
      <c r="Y49" s="10"/>
    </row>
    <row r="50" spans="13:25" ht="21">
      <c r="M50" s="41">
        <v>46</v>
      </c>
      <c r="N50" s="41">
        <f t="shared" si="6"/>
        <v>45</v>
      </c>
      <c r="U50" s="2"/>
      <c r="V50" s="2"/>
      <c r="W50" s="2"/>
      <c r="X50" s="2"/>
      <c r="Y50" s="10"/>
    </row>
    <row r="51" spans="13:25" ht="21">
      <c r="M51" s="41">
        <v>47</v>
      </c>
      <c r="N51" s="41">
        <f t="shared" si="6"/>
        <v>45</v>
      </c>
      <c r="U51" s="2"/>
      <c r="V51" s="2"/>
      <c r="W51" s="2"/>
      <c r="X51" s="2"/>
      <c r="Y51" s="10"/>
    </row>
    <row r="52" spans="13:25" ht="21">
      <c r="M52" s="41">
        <v>48</v>
      </c>
      <c r="N52" s="41">
        <f t="shared" si="6"/>
        <v>45</v>
      </c>
      <c r="U52" s="2"/>
      <c r="V52" s="2"/>
      <c r="W52" s="2"/>
      <c r="X52" s="2"/>
      <c r="Y52" s="10"/>
    </row>
    <row r="53" spans="13:25" ht="21">
      <c r="M53" s="41">
        <v>49</v>
      </c>
      <c r="N53" s="41">
        <f t="shared" si="6"/>
        <v>45</v>
      </c>
      <c r="U53" s="2"/>
      <c r="V53" s="2"/>
      <c r="W53" s="2"/>
      <c r="X53" s="2"/>
      <c r="Y53" s="10"/>
    </row>
    <row r="54" spans="13:25" ht="21">
      <c r="M54" s="41">
        <v>50</v>
      </c>
      <c r="N54" s="41">
        <f t="shared" si="6"/>
        <v>45</v>
      </c>
      <c r="U54" s="2"/>
      <c r="V54" s="2"/>
      <c r="W54" s="2"/>
      <c r="X54" s="2"/>
      <c r="Y54" s="10"/>
    </row>
    <row r="55" spans="13:25" ht="21">
      <c r="M55" s="41">
        <v>51</v>
      </c>
      <c r="N55" s="41">
        <f t="shared" si="6"/>
        <v>45</v>
      </c>
      <c r="U55" s="2"/>
      <c r="V55" s="2"/>
      <c r="W55" s="2"/>
      <c r="X55" s="2"/>
      <c r="Y55" s="10"/>
    </row>
    <row r="56" spans="13:25" ht="21">
      <c r="M56" s="41">
        <v>52</v>
      </c>
      <c r="N56" s="41">
        <f t="shared" si="6"/>
        <v>45</v>
      </c>
      <c r="U56" s="2"/>
      <c r="V56" s="2"/>
      <c r="W56" s="2"/>
      <c r="X56" s="2"/>
      <c r="Y56" s="10"/>
    </row>
    <row r="57" spans="13:14" ht="21">
      <c r="M57" s="41">
        <v>53</v>
      </c>
      <c r="N57" s="41">
        <f t="shared" si="6"/>
        <v>45</v>
      </c>
    </row>
    <row r="58" spans="13:14" ht="21">
      <c r="M58" s="41">
        <v>54</v>
      </c>
      <c r="N58" s="41">
        <f t="shared" si="6"/>
        <v>45</v>
      </c>
    </row>
  </sheetData>
  <sheetProtection password="CA92" sheet="1"/>
  <mergeCells count="54">
    <mergeCell ref="D23:E23"/>
    <mergeCell ref="B2:F2"/>
    <mergeCell ref="D16:E16"/>
    <mergeCell ref="D30:E30"/>
    <mergeCell ref="D24:E24"/>
    <mergeCell ref="D21:E21"/>
    <mergeCell ref="D28:E28"/>
    <mergeCell ref="D29:E29"/>
    <mergeCell ref="D22:E22"/>
    <mergeCell ref="D26:E26"/>
    <mergeCell ref="D27:E27"/>
    <mergeCell ref="D25:E25"/>
    <mergeCell ref="I11:J11"/>
    <mergeCell ref="I12:J12"/>
    <mergeCell ref="I13:J13"/>
    <mergeCell ref="I14:J14"/>
    <mergeCell ref="D17:E17"/>
    <mergeCell ref="D18:E18"/>
    <mergeCell ref="D19:E19"/>
    <mergeCell ref="D20:E20"/>
    <mergeCell ref="I16:J16"/>
    <mergeCell ref="I17:J17"/>
    <mergeCell ref="I23:J23"/>
    <mergeCell ref="I20:J20"/>
    <mergeCell ref="I18:J18"/>
    <mergeCell ref="I19:J19"/>
    <mergeCell ref="I29:J29"/>
    <mergeCell ref="I30:J30"/>
    <mergeCell ref="I21:J21"/>
    <mergeCell ref="I22:J22"/>
    <mergeCell ref="I26:J26"/>
    <mergeCell ref="I27:J27"/>
    <mergeCell ref="I28:J28"/>
    <mergeCell ref="I25:J25"/>
    <mergeCell ref="I24:J24"/>
    <mergeCell ref="B10:C10"/>
    <mergeCell ref="G10:H10"/>
    <mergeCell ref="I10:J10"/>
    <mergeCell ref="D15:E15"/>
    <mergeCell ref="I15:J15"/>
    <mergeCell ref="D14:E14"/>
    <mergeCell ref="D10:E10"/>
    <mergeCell ref="D12:E12"/>
    <mergeCell ref="D11:E11"/>
    <mergeCell ref="D13:E13"/>
    <mergeCell ref="G3:J3"/>
    <mergeCell ref="B1:C1"/>
    <mergeCell ref="E1:J1"/>
    <mergeCell ref="B7:D7"/>
    <mergeCell ref="G7:I7"/>
    <mergeCell ref="G6:I6"/>
    <mergeCell ref="B6:D6"/>
    <mergeCell ref="B5:E5"/>
    <mergeCell ref="G5:J5"/>
  </mergeCells>
  <conditionalFormatting sqref="E11 D11:D30 I11:I30 J11">
    <cfRule type="cellIs" priority="2" dxfId="0" operator="lessThan" stopIfTrue="1">
      <formula>0</formula>
    </cfRule>
  </conditionalFormatting>
  <printOptions horizontalCentered="1"/>
  <pageMargins left="0.2362204724409449" right="0.2362204724409449" top="0.3937007874015748" bottom="0.511811023622047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cpcseu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cpcseu</dc:creator>
  <cp:keywords/>
  <dc:description/>
  <cp:lastModifiedBy>user</cp:lastModifiedBy>
  <cp:lastPrinted>2008-07-02T07:30:25Z</cp:lastPrinted>
  <dcterms:created xsi:type="dcterms:W3CDTF">2008-06-18T07:02:21Z</dcterms:created>
  <dcterms:modified xsi:type="dcterms:W3CDTF">2008-07-15T09:25:40Z</dcterms:modified>
  <cp:category/>
  <cp:version/>
  <cp:contentType/>
  <cp:contentStatus/>
</cp:coreProperties>
</file>